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" windowWidth="20640" windowHeight="1119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6" l="1"/>
  <c r="E10" i="6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2" i="6"/>
  <c r="G23" i="6"/>
  <c r="G24" i="6"/>
  <c r="G25" i="6"/>
  <c r="G27" i="6"/>
  <c r="G19" i="6"/>
  <c r="G11" i="6"/>
  <c r="B7" i="13"/>
  <c r="G12" i="6"/>
  <c r="G18" i="6"/>
  <c r="G13" i="6"/>
  <c r="G14" i="6"/>
  <c r="G15" i="6"/>
  <c r="G10" i="6"/>
  <c r="G16" i="5"/>
  <c r="G2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/>
  <c r="D28" i="9"/>
  <c r="D21" i="9"/>
  <c r="R13" i="27"/>
  <c r="E28" i="9"/>
  <c r="E21" i="9"/>
  <c r="S13" i="27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8" i="6"/>
  <c r="E28" i="6"/>
  <c r="E38" i="6"/>
  <c r="E48" i="6"/>
  <c r="E58" i="6"/>
  <c r="E71" i="6"/>
  <c r="E75" i="6"/>
  <c r="E9" i="6"/>
  <c r="E159" i="6"/>
  <c r="S150" i="24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<sst xmlns="http://schemas.openxmlformats.org/spreadsheetml/2006/main" count="4243" uniqueCount="3306">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</sst>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" workbookViewId="0">
      <selection activeCell="C71" sqref="C7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1950207</v>
      </c>
      <c r="C8" s="40">
        <f t="shared" ref="C8:D8" si="0">SUM(C9:C11)</f>
        <v>848142</v>
      </c>
      <c r="D8" s="40">
        <f t="shared" si="0"/>
        <v>848142</v>
      </c>
    </row>
    <row r="9" spans="1:11" x14ac:dyDescent="0.25">
      <c r="A9" s="53" t="s">
        <v>169</v>
      </c>
      <c r="B9" s="23">
        <v>1950207</v>
      </c>
      <c r="C9" s="23">
        <v>848142</v>
      </c>
      <c r="D9" s="23">
        <v>848142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1950207</v>
      </c>
      <c r="C13" s="40">
        <f t="shared" ref="C13:D13" si="2">C14+C15</f>
        <v>523658</v>
      </c>
      <c r="D13" s="40">
        <f t="shared" si="2"/>
        <v>523658</v>
      </c>
    </row>
    <row r="14" spans="1:11" x14ac:dyDescent="0.25">
      <c r="A14" s="53" t="s">
        <v>172</v>
      </c>
      <c r="B14" s="23">
        <v>1950207</v>
      </c>
      <c r="C14" s="23">
        <v>523658</v>
      </c>
      <c r="D14" s="23">
        <v>523658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324486</v>
      </c>
      <c r="D21" s="40">
        <f t="shared" si="4"/>
        <v>324484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324486</v>
      </c>
      <c r="D23" s="40">
        <f t="shared" si="5"/>
        <v>324484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324484</v>
      </c>
      <c r="D25" s="40">
        <f>D23-D17</f>
        <v>324484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324484</v>
      </c>
      <c r="D33" s="61">
        <f t="shared" si="8"/>
        <v>324484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1950207</v>
      </c>
      <c r="C48" s="124">
        <f>C9</f>
        <v>848142</v>
      </c>
      <c r="D48" s="124">
        <f t="shared" ref="D48" si="12">D9</f>
        <v>848142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1950207</v>
      </c>
      <c r="C53" s="60">
        <f t="shared" ref="C53:D53" si="14">C14</f>
        <v>523658</v>
      </c>
      <c r="D53" s="60">
        <f t="shared" si="14"/>
        <v>523658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324485</v>
      </c>
      <c r="D57" s="61">
        <f t="shared" ref="D57" si="16">D48+D49-D53+D55</f>
        <v>324484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324485</v>
      </c>
      <c r="D59" s="61">
        <f t="shared" si="17"/>
        <v>324484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1950207</v>
      </c>
      <c r="Q2" s="18">
        <f>'Formato 4'!C8</f>
        <v>848142</v>
      </c>
      <c r="R2" s="18">
        <f>'Formato 4'!D8</f>
        <v>848142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1950207</v>
      </c>
      <c r="Q3" s="18">
        <f>'Formato 4'!C9</f>
        <v>848142</v>
      </c>
      <c r="R3" s="18">
        <f>'Formato 4'!D9</f>
        <v>848142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1950207</v>
      </c>
      <c r="Q6" s="18">
        <f>'Formato 4'!C13</f>
        <v>523658</v>
      </c>
      <c r="R6" s="18">
        <f>'Formato 4'!D13</f>
        <v>523658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1950207</v>
      </c>
      <c r="Q7" s="18">
        <f>'Formato 4'!C14</f>
        <v>523658</v>
      </c>
      <c r="R7" s="18">
        <f>'Formato 4'!D14</f>
        <v>523658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324486</v>
      </c>
      <c r="R12" s="18">
        <f>'Formato 4'!D21</f>
        <v>324484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324486</v>
      </c>
      <c r="R13" s="18">
        <f>'Formato 4'!D23</f>
        <v>324484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324484</v>
      </c>
      <c r="R14" s="18">
        <f>'Formato 4'!D25</f>
        <v>324484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324484</v>
      </c>
      <c r="R18">
        <f>'Formato 4'!D33</f>
        <v>324484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1950207</v>
      </c>
      <c r="Q26">
        <f>'Formato 4'!C48</f>
        <v>848142</v>
      </c>
      <c r="R26">
        <f>'Formato 4'!D48</f>
        <v>848142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1950207</v>
      </c>
      <c r="Q30">
        <f>'Formato 4'!C53</f>
        <v>523658</v>
      </c>
      <c r="R30">
        <f>'Formato 4'!D53</f>
        <v>523658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9" zoomScale="85" zoomScaleNormal="85" workbookViewId="0">
      <selection activeCell="G39" sqref="G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1339197</v>
      </c>
      <c r="C37" s="60">
        <f t="shared" ref="C37:G37" si="2">C38+C39</f>
        <v>989252</v>
      </c>
      <c r="D37" s="60">
        <f t="shared" si="2"/>
        <v>1950207</v>
      </c>
      <c r="E37" s="60">
        <f t="shared" si="2"/>
        <v>848142</v>
      </c>
      <c r="F37" s="60">
        <f t="shared" si="2"/>
        <v>848142</v>
      </c>
      <c r="G37" s="60">
        <f t="shared" si="2"/>
        <v>-491055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1339197</v>
      </c>
      <c r="C39" s="60">
        <v>989252</v>
      </c>
      <c r="D39" s="60">
        <v>1950207</v>
      </c>
      <c r="E39" s="60">
        <v>848142</v>
      </c>
      <c r="F39" s="60">
        <v>848142</v>
      </c>
      <c r="G39" s="60">
        <f>F39-B39</f>
        <v>-491055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1339197</v>
      </c>
      <c r="C41" s="61">
        <f t="shared" ref="C41:E41" si="3">SUM(C9,C10,C11,C12,C13,C14,C15,C16,C28,C34,C35,C37)</f>
        <v>989252</v>
      </c>
      <c r="D41" s="61">
        <f t="shared" si="3"/>
        <v>1950207</v>
      </c>
      <c r="E41" s="61">
        <f t="shared" si="3"/>
        <v>848142</v>
      </c>
      <c r="F41" s="61">
        <f>SUM(F9,F10,F11,F12,F13,F14,F15,F16,F28,F34,F35,F37)</f>
        <v>848142</v>
      </c>
      <c r="G41" s="61">
        <f>SUM(G9,G10,G11,G12,G13,G14,G15,G16,G28,G34,G35,G37)</f>
        <v>-491055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1339197</v>
      </c>
      <c r="C70" s="61">
        <f t="shared" ref="C70:G70" si="9">C41+C65+C67</f>
        <v>989252</v>
      </c>
      <c r="D70" s="61">
        <f t="shared" si="9"/>
        <v>1950207</v>
      </c>
      <c r="E70" s="61">
        <f t="shared" si="9"/>
        <v>848142</v>
      </c>
      <c r="F70" s="61">
        <f t="shared" si="9"/>
        <v>848142</v>
      </c>
      <c r="G70" s="61">
        <f t="shared" si="9"/>
        <v>-491055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1339197</v>
      </c>
      <c r="Q31" s="18">
        <f>'Formato 5'!C37</f>
        <v>989252</v>
      </c>
      <c r="R31" s="18">
        <f>'Formato 5'!D37</f>
        <v>1950207</v>
      </c>
      <c r="S31" s="18">
        <f>'Formato 5'!E37</f>
        <v>848142</v>
      </c>
      <c r="T31" s="18">
        <f>'Formato 5'!F37</f>
        <v>848142</v>
      </c>
      <c r="U31" s="18">
        <f>'Formato 5'!G37</f>
        <v>-491055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1339197</v>
      </c>
      <c r="Q33" s="18">
        <f>'Formato 5'!C39</f>
        <v>989252</v>
      </c>
      <c r="R33" s="18">
        <f>'Formato 5'!D39</f>
        <v>1950207</v>
      </c>
      <c r="S33" s="18">
        <f>'Formato 5'!E39</f>
        <v>848142</v>
      </c>
      <c r="T33" s="18">
        <f>'Formato 5'!F39</f>
        <v>848142</v>
      </c>
      <c r="U33" s="18">
        <f>'Formato 5'!G39</f>
        <v>-491055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1339197</v>
      </c>
      <c r="Q34">
        <f>'Formato 5'!C41</f>
        <v>989252</v>
      </c>
      <c r="R34">
        <f>'Formato 5'!D41</f>
        <v>1950207</v>
      </c>
      <c r="S34">
        <f>'Formato 5'!E41</f>
        <v>848142</v>
      </c>
      <c r="T34">
        <f>'Formato 5'!F41</f>
        <v>848142</v>
      </c>
      <c r="U34">
        <f>'Formato 5'!G41</f>
        <v>-491055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B10" sqref="B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1339197</v>
      </c>
      <c r="C9" s="79">
        <f t="shared" ref="C9:G9" si="0">SUM(C10,C18,C28,C38,C48,C58,C62,C71,C75)</f>
        <v>611011</v>
      </c>
      <c r="D9" s="79">
        <f t="shared" si="0"/>
        <v>1950207</v>
      </c>
      <c r="E9" s="79">
        <f t="shared" si="0"/>
        <v>523658</v>
      </c>
      <c r="F9" s="79">
        <f t="shared" si="0"/>
        <v>523658</v>
      </c>
      <c r="G9" s="79">
        <f t="shared" si="0"/>
        <v>1426549</v>
      </c>
    </row>
    <row r="10" spans="1:7" ht="14.25" x14ac:dyDescent="0.45">
      <c r="A10" s="83" t="s">
        <v>286</v>
      </c>
      <c r="B10" s="80">
        <f>SUM(B11:B17)</f>
        <v>915097</v>
      </c>
      <c r="C10" s="80">
        <f t="shared" ref="C10:F10" si="1">SUM(C11:C17)</f>
        <v>199641</v>
      </c>
      <c r="D10" s="80">
        <f t="shared" si="1"/>
        <v>1114737</v>
      </c>
      <c r="E10" s="80">
        <f t="shared" si="1"/>
        <v>256680</v>
      </c>
      <c r="F10" s="80">
        <f t="shared" si="1"/>
        <v>256680</v>
      </c>
      <c r="G10" s="80">
        <f>SUM(G11:G17)</f>
        <v>858057</v>
      </c>
    </row>
    <row r="11" spans="1:7" x14ac:dyDescent="0.25">
      <c r="A11" s="84" t="s">
        <v>287</v>
      </c>
      <c r="B11" s="80">
        <v>149771</v>
      </c>
      <c r="C11" s="80">
        <v>181222</v>
      </c>
      <c r="D11" s="80">
        <v>330992</v>
      </c>
      <c r="E11" s="80">
        <v>167520</v>
      </c>
      <c r="F11" s="80">
        <v>167520</v>
      </c>
      <c r="G11" s="80">
        <f>D11-E11</f>
        <v>163472</v>
      </c>
    </row>
    <row r="12" spans="1:7" x14ac:dyDescent="0.25">
      <c r="A12" s="84" t="s">
        <v>288</v>
      </c>
      <c r="B12" s="80"/>
      <c r="C12" s="80"/>
      <c r="D12" s="80"/>
      <c r="E12" s="80"/>
      <c r="F12" s="80"/>
      <c r="G12" s="80">
        <f>D12-E12</f>
        <v>0</v>
      </c>
    </row>
    <row r="13" spans="1:7" ht="14.25" x14ac:dyDescent="0.45">
      <c r="A13" s="84" t="s">
        <v>289</v>
      </c>
      <c r="B13" s="80">
        <v>205692</v>
      </c>
      <c r="C13" s="80">
        <v>110556</v>
      </c>
      <c r="D13" s="80">
        <v>316248</v>
      </c>
      <c r="E13" s="80">
        <v>3330</v>
      </c>
      <c r="F13" s="80">
        <v>3330</v>
      </c>
      <c r="G13" s="80">
        <f t="shared" ref="G13:G15" si="2">D13-E13</f>
        <v>312918</v>
      </c>
    </row>
    <row r="14" spans="1:7" ht="14.25" x14ac:dyDescent="0.45">
      <c r="A14" s="84" t="s">
        <v>290</v>
      </c>
      <c r="B14" s="80">
        <v>38445</v>
      </c>
      <c r="C14" s="80">
        <v>53188</v>
      </c>
      <c r="D14" s="80">
        <v>91633</v>
      </c>
      <c r="E14" s="80">
        <v>32383</v>
      </c>
      <c r="F14" s="80">
        <v>32383</v>
      </c>
      <c r="G14" s="80">
        <f t="shared" si="2"/>
        <v>59250</v>
      </c>
    </row>
    <row r="15" spans="1:7" x14ac:dyDescent="0.25">
      <c r="A15" s="84" t="s">
        <v>291</v>
      </c>
      <c r="B15" s="80">
        <v>521189</v>
      </c>
      <c r="C15" s="80">
        <v>-145325</v>
      </c>
      <c r="D15" s="80">
        <v>375864</v>
      </c>
      <c r="E15" s="80">
        <v>53447</v>
      </c>
      <c r="F15" s="80">
        <v>53447</v>
      </c>
      <c r="G15" s="80">
        <f t="shared" si="2"/>
        <v>322417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69800</v>
      </c>
      <c r="C18" s="80">
        <f t="shared" ref="C18:F18" si="3">SUM(C19:C27)</f>
        <v>69000</v>
      </c>
      <c r="D18" s="80">
        <f t="shared" si="3"/>
        <v>138800</v>
      </c>
      <c r="E18" s="80">
        <f t="shared" si="3"/>
        <v>35210</v>
      </c>
      <c r="F18" s="80">
        <f t="shared" si="3"/>
        <v>35210</v>
      </c>
      <c r="G18" s="80">
        <f>SUM(G19:G27)</f>
        <v>103590</v>
      </c>
    </row>
    <row r="19" spans="1:7" x14ac:dyDescent="0.25">
      <c r="A19" s="84" t="s">
        <v>295</v>
      </c>
      <c r="B19" s="80">
        <v>18000</v>
      </c>
      <c r="C19" s="80">
        <v>13000</v>
      </c>
      <c r="D19" s="80">
        <v>31000</v>
      </c>
      <c r="E19" s="80">
        <v>1573</v>
      </c>
      <c r="F19" s="80">
        <v>1573</v>
      </c>
      <c r="G19" s="80">
        <f>D19-E19</f>
        <v>29427</v>
      </c>
    </row>
    <row r="20" spans="1:7" x14ac:dyDescent="0.25">
      <c r="A20" s="84" t="s">
        <v>296</v>
      </c>
      <c r="B20" s="80"/>
      <c r="C20" s="80"/>
      <c r="D20" s="80"/>
      <c r="E20" s="80"/>
      <c r="F20" s="80"/>
      <c r="G20" s="80"/>
    </row>
    <row r="21" spans="1:7" x14ac:dyDescent="0.25">
      <c r="A21" s="84" t="s">
        <v>297</v>
      </c>
      <c r="B21" s="80"/>
      <c r="C21" s="80"/>
      <c r="D21" s="80"/>
      <c r="E21" s="80"/>
      <c r="F21" s="80"/>
      <c r="G21" s="80"/>
    </row>
    <row r="22" spans="1:7" x14ac:dyDescent="0.25">
      <c r="A22" s="84" t="s">
        <v>298</v>
      </c>
      <c r="B22" s="80">
        <v>1000</v>
      </c>
      <c r="C22" s="80">
        <v>1000</v>
      </c>
      <c r="D22" s="80">
        <v>2000</v>
      </c>
      <c r="E22" s="80"/>
      <c r="F22" s="80"/>
      <c r="G22" s="80">
        <f t="shared" ref="G22:G27" si="4">D22-E22</f>
        <v>2000</v>
      </c>
    </row>
    <row r="23" spans="1:7" x14ac:dyDescent="0.25">
      <c r="A23" s="84" t="s">
        <v>299</v>
      </c>
      <c r="B23" s="80">
        <v>500</v>
      </c>
      <c r="C23" s="80">
        <v>500</v>
      </c>
      <c r="D23" s="80">
        <v>1000</v>
      </c>
      <c r="E23" s="80"/>
      <c r="F23" s="80"/>
      <c r="G23" s="80">
        <f t="shared" si="4"/>
        <v>1000</v>
      </c>
    </row>
    <row r="24" spans="1:7" x14ac:dyDescent="0.25">
      <c r="A24" s="84" t="s">
        <v>300</v>
      </c>
      <c r="B24" s="80">
        <v>45000</v>
      </c>
      <c r="C24" s="80">
        <v>45000</v>
      </c>
      <c r="D24" s="80">
        <v>90000</v>
      </c>
      <c r="E24" s="80">
        <v>33494</v>
      </c>
      <c r="F24" s="80">
        <v>33494</v>
      </c>
      <c r="G24" s="80">
        <f t="shared" si="4"/>
        <v>56506</v>
      </c>
    </row>
    <row r="25" spans="1:7" x14ac:dyDescent="0.25">
      <c r="A25" s="84" t="s">
        <v>301</v>
      </c>
      <c r="B25" s="80">
        <v>800</v>
      </c>
      <c r="C25" s="80">
        <v>1000</v>
      </c>
      <c r="D25" s="80">
        <v>1800</v>
      </c>
      <c r="E25" s="80"/>
      <c r="F25" s="80"/>
      <c r="G25" s="80">
        <f t="shared" si="4"/>
        <v>1800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/>
    </row>
    <row r="27" spans="1:7" x14ac:dyDescent="0.25">
      <c r="A27" s="84" t="s">
        <v>303</v>
      </c>
      <c r="B27" s="80">
        <v>4500</v>
      </c>
      <c r="C27" s="80">
        <v>8500</v>
      </c>
      <c r="D27" s="80">
        <v>13000</v>
      </c>
      <c r="E27" s="80">
        <v>143</v>
      </c>
      <c r="F27" s="80">
        <v>143</v>
      </c>
      <c r="G27" s="80">
        <f t="shared" si="4"/>
        <v>12857</v>
      </c>
    </row>
    <row r="28" spans="1:7" x14ac:dyDescent="0.25">
      <c r="A28" s="83" t="s">
        <v>304</v>
      </c>
      <c r="B28" s="80">
        <f>SUM(B29:B37)</f>
        <v>354300</v>
      </c>
      <c r="C28" s="80">
        <f t="shared" ref="C28:G28" si="5">SUM(C29:C37)</f>
        <v>342370</v>
      </c>
      <c r="D28" s="80">
        <f t="shared" si="5"/>
        <v>696670</v>
      </c>
      <c r="E28" s="80">
        <f t="shared" si="5"/>
        <v>231768</v>
      </c>
      <c r="F28" s="80">
        <f t="shared" si="5"/>
        <v>231768</v>
      </c>
      <c r="G28" s="80">
        <f t="shared" si="5"/>
        <v>464902</v>
      </c>
    </row>
    <row r="29" spans="1:7" x14ac:dyDescent="0.25">
      <c r="A29" s="84" t="s">
        <v>305</v>
      </c>
      <c r="B29" s="80">
        <v>14600</v>
      </c>
      <c r="C29" s="80">
        <v>14970</v>
      </c>
      <c r="D29" s="80">
        <v>29570</v>
      </c>
      <c r="E29" s="80">
        <v>8595</v>
      </c>
      <c r="F29" s="80">
        <v>8595</v>
      </c>
      <c r="G29" s="80">
        <f>D29-E29</f>
        <v>20975</v>
      </c>
    </row>
    <row r="30" spans="1:7" x14ac:dyDescent="0.25">
      <c r="A30" s="84" t="s">
        <v>306</v>
      </c>
      <c r="B30" s="80">
        <v>0</v>
      </c>
      <c r="C30" s="80">
        <v>0</v>
      </c>
      <c r="D30" s="80"/>
      <c r="E30" s="80"/>
      <c r="F30" s="80"/>
      <c r="G30" s="80">
        <f t="shared" ref="G30:G37" si="6">D30-E30</f>
        <v>0</v>
      </c>
    </row>
    <row r="31" spans="1:7" x14ac:dyDescent="0.25">
      <c r="A31" s="84" t="s">
        <v>307</v>
      </c>
      <c r="B31" s="80">
        <v>190600</v>
      </c>
      <c r="C31" s="80">
        <v>159400</v>
      </c>
      <c r="D31" s="80">
        <v>350000</v>
      </c>
      <c r="E31" s="80">
        <v>117165</v>
      </c>
      <c r="F31" s="80">
        <v>117165</v>
      </c>
      <c r="G31" s="80">
        <f t="shared" si="6"/>
        <v>232835</v>
      </c>
    </row>
    <row r="32" spans="1:7" x14ac:dyDescent="0.25">
      <c r="A32" s="84" t="s">
        <v>308</v>
      </c>
      <c r="B32" s="80">
        <v>49600</v>
      </c>
      <c r="C32" s="80">
        <v>80000</v>
      </c>
      <c r="D32" s="80">
        <v>129600</v>
      </c>
      <c r="E32" s="80">
        <v>50745</v>
      </c>
      <c r="F32" s="80">
        <v>50745</v>
      </c>
      <c r="G32" s="80">
        <f t="shared" si="6"/>
        <v>78855</v>
      </c>
    </row>
    <row r="33" spans="1:7" x14ac:dyDescent="0.25">
      <c r="A33" s="84" t="s">
        <v>309</v>
      </c>
      <c r="B33" s="80">
        <v>17000</v>
      </c>
      <c r="C33" s="80">
        <v>24500</v>
      </c>
      <c r="D33" s="80">
        <v>41500</v>
      </c>
      <c r="E33" s="80">
        <v>6443</v>
      </c>
      <c r="F33" s="80">
        <v>6443</v>
      </c>
      <c r="G33" s="80">
        <f t="shared" si="6"/>
        <v>35057</v>
      </c>
    </row>
    <row r="34" spans="1:7" x14ac:dyDescent="0.25">
      <c r="A34" s="84" t="s">
        <v>310</v>
      </c>
      <c r="B34" s="80"/>
      <c r="C34" s="80"/>
      <c r="D34" s="80"/>
      <c r="E34" s="80"/>
      <c r="F34" s="80"/>
      <c r="G34" s="80">
        <f t="shared" si="6"/>
        <v>0</v>
      </c>
    </row>
    <row r="35" spans="1:7" x14ac:dyDescent="0.25">
      <c r="A35" s="84" t="s">
        <v>311</v>
      </c>
      <c r="B35" s="80">
        <v>1000</v>
      </c>
      <c r="C35" s="80">
        <v>4500</v>
      </c>
      <c r="D35" s="80">
        <v>5500</v>
      </c>
      <c r="E35" s="80">
        <v>813</v>
      </c>
      <c r="F35" s="80">
        <v>813</v>
      </c>
      <c r="G35" s="80">
        <f t="shared" si="6"/>
        <v>4687</v>
      </c>
    </row>
    <row r="36" spans="1:7" x14ac:dyDescent="0.25">
      <c r="A36" s="84" t="s">
        <v>312</v>
      </c>
      <c r="B36" s="80">
        <v>2500</v>
      </c>
      <c r="C36" s="80">
        <v>3000</v>
      </c>
      <c r="D36" s="80">
        <v>5500</v>
      </c>
      <c r="E36" s="80">
        <v>822</v>
      </c>
      <c r="F36" s="80">
        <v>822</v>
      </c>
      <c r="G36" s="80">
        <f t="shared" si="6"/>
        <v>4678</v>
      </c>
    </row>
    <row r="37" spans="1:7" x14ac:dyDescent="0.25">
      <c r="A37" s="84" t="s">
        <v>313</v>
      </c>
      <c r="B37" s="80">
        <v>79000</v>
      </c>
      <c r="C37" s="80">
        <v>56000</v>
      </c>
      <c r="D37" s="80">
        <v>135000</v>
      </c>
      <c r="E37" s="80">
        <v>47185</v>
      </c>
      <c r="F37" s="80">
        <v>47185</v>
      </c>
      <c r="G37" s="80">
        <f t="shared" si="6"/>
        <v>87815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>
        <f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1339197</v>
      </c>
      <c r="C159" s="79">
        <f t="shared" ref="C159:G159" si="38">C9+C84</f>
        <v>611011</v>
      </c>
      <c r="D159" s="79">
        <f t="shared" si="38"/>
        <v>1950207</v>
      </c>
      <c r="E159" s="79">
        <f t="shared" si="38"/>
        <v>523658</v>
      </c>
      <c r="F159" s="79">
        <f t="shared" si="38"/>
        <v>523658</v>
      </c>
      <c r="G159" s="79">
        <f t="shared" si="38"/>
        <v>1426549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1339197</v>
      </c>
      <c r="Q2" s="18">
        <f>'Formato 6 a)'!C9</f>
        <v>611011</v>
      </c>
      <c r="R2" s="18">
        <f>'Formato 6 a)'!D9</f>
        <v>1950207</v>
      </c>
      <c r="S2" s="18">
        <f>'Formato 6 a)'!E9</f>
        <v>523658</v>
      </c>
      <c r="T2" s="18">
        <f>'Formato 6 a)'!F9</f>
        <v>523658</v>
      </c>
      <c r="U2" s="18">
        <f>'Formato 6 a)'!G9</f>
        <v>1426549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915097</v>
      </c>
      <c r="Q3" s="18">
        <f>'Formato 6 a)'!C10</f>
        <v>199641</v>
      </c>
      <c r="R3" s="18">
        <f>'Formato 6 a)'!D10</f>
        <v>1114737</v>
      </c>
      <c r="S3" s="18">
        <f>'Formato 6 a)'!E10</f>
        <v>256680</v>
      </c>
      <c r="T3" s="18">
        <f>'Formato 6 a)'!F10</f>
        <v>256680</v>
      </c>
      <c r="U3" s="18">
        <f>'Formato 6 a)'!G10</f>
        <v>858057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149771</v>
      </c>
      <c r="Q4" s="18">
        <f>'Formato 6 a)'!C11</f>
        <v>181222</v>
      </c>
      <c r="R4" s="18">
        <f>'Formato 6 a)'!D11</f>
        <v>330992</v>
      </c>
      <c r="S4" s="18">
        <f>'Formato 6 a)'!E11</f>
        <v>167520</v>
      </c>
      <c r="T4" s="18">
        <f>'Formato 6 a)'!F11</f>
        <v>167520</v>
      </c>
      <c r="U4" s="18">
        <f>'Formato 6 a)'!G11</f>
        <v>163472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205692</v>
      </c>
      <c r="Q6" s="18">
        <f>'Formato 6 a)'!C13</f>
        <v>110556</v>
      </c>
      <c r="R6" s="18">
        <f>'Formato 6 a)'!D13</f>
        <v>316248</v>
      </c>
      <c r="S6" s="18">
        <f>'Formato 6 a)'!E13</f>
        <v>3330</v>
      </c>
      <c r="T6" s="18">
        <f>'Formato 6 a)'!F13</f>
        <v>3330</v>
      </c>
      <c r="U6" s="18">
        <f>'Formato 6 a)'!G13</f>
        <v>312918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38445</v>
      </c>
      <c r="Q7" s="18">
        <f>'Formato 6 a)'!C14</f>
        <v>53188</v>
      </c>
      <c r="R7" s="18">
        <f>'Formato 6 a)'!D14</f>
        <v>91633</v>
      </c>
      <c r="S7" s="18">
        <f>'Formato 6 a)'!E14</f>
        <v>32383</v>
      </c>
      <c r="T7" s="18">
        <f>'Formato 6 a)'!F14</f>
        <v>32383</v>
      </c>
      <c r="U7" s="18">
        <f>'Formato 6 a)'!G14</f>
        <v>59250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521189</v>
      </c>
      <c r="Q8" s="18">
        <f>'Formato 6 a)'!C15</f>
        <v>-145325</v>
      </c>
      <c r="R8" s="18">
        <f>'Formato 6 a)'!D15</f>
        <v>375864</v>
      </c>
      <c r="S8" s="18">
        <f>'Formato 6 a)'!E15</f>
        <v>53447</v>
      </c>
      <c r="T8" s="18">
        <f>'Formato 6 a)'!F15</f>
        <v>53447</v>
      </c>
      <c r="U8" s="18">
        <f>'Formato 6 a)'!G15</f>
        <v>322417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69800</v>
      </c>
      <c r="Q11" s="18">
        <f>'Formato 6 a)'!C18</f>
        <v>69000</v>
      </c>
      <c r="R11" s="18">
        <f>'Formato 6 a)'!D18</f>
        <v>138800</v>
      </c>
      <c r="S11" s="18">
        <f>'Formato 6 a)'!E18</f>
        <v>35210</v>
      </c>
      <c r="T11" s="18">
        <f>'Formato 6 a)'!F18</f>
        <v>35210</v>
      </c>
      <c r="U11" s="18">
        <f>'Formato 6 a)'!G18</f>
        <v>103590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18000</v>
      </c>
      <c r="Q12" s="18">
        <f>'Formato 6 a)'!C19</f>
        <v>13000</v>
      </c>
      <c r="R12" s="18">
        <f>'Formato 6 a)'!D19</f>
        <v>31000</v>
      </c>
      <c r="S12" s="18">
        <f>'Formato 6 a)'!E19</f>
        <v>1573</v>
      </c>
      <c r="T12" s="18">
        <f>'Formato 6 a)'!F19</f>
        <v>1573</v>
      </c>
      <c r="U12" s="18">
        <f>'Formato 6 a)'!G19</f>
        <v>29427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1000</v>
      </c>
      <c r="Q15" s="18">
        <f>'Formato 6 a)'!C22</f>
        <v>1000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500</v>
      </c>
      <c r="Q16" s="18">
        <f>'Formato 6 a)'!C23</f>
        <v>500</v>
      </c>
      <c r="R16" s="18">
        <f>'Formato 6 a)'!D23</f>
        <v>1000</v>
      </c>
      <c r="S16" s="18">
        <f>'Formato 6 a)'!E23</f>
        <v>0</v>
      </c>
      <c r="T16" s="18">
        <f>'Formato 6 a)'!F23</f>
        <v>0</v>
      </c>
      <c r="U16" s="18">
        <f>'Formato 6 a)'!G23</f>
        <v>1000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45000</v>
      </c>
      <c r="R17" s="18">
        <f>'Formato 6 a)'!D24</f>
        <v>90000</v>
      </c>
      <c r="S17" s="18">
        <f>'Formato 6 a)'!E24</f>
        <v>33494</v>
      </c>
      <c r="T17" s="18">
        <f>'Formato 6 a)'!F24</f>
        <v>33494</v>
      </c>
      <c r="U17" s="18">
        <f>'Formato 6 a)'!G24</f>
        <v>56506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800</v>
      </c>
      <c r="Q18" s="18">
        <f>'Formato 6 a)'!C25</f>
        <v>1000</v>
      </c>
      <c r="R18" s="18">
        <f>'Formato 6 a)'!D25</f>
        <v>1800</v>
      </c>
      <c r="S18" s="18">
        <f>'Formato 6 a)'!E25</f>
        <v>0</v>
      </c>
      <c r="T18" s="18">
        <f>'Formato 6 a)'!F25</f>
        <v>0</v>
      </c>
      <c r="U18" s="18">
        <f>'Formato 6 a)'!G25</f>
        <v>1800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4500</v>
      </c>
      <c r="Q20" s="18">
        <f>'Formato 6 a)'!C27</f>
        <v>8500</v>
      </c>
      <c r="R20" s="18">
        <f>'Formato 6 a)'!D27</f>
        <v>13000</v>
      </c>
      <c r="S20" s="18">
        <f>'Formato 6 a)'!E27</f>
        <v>143</v>
      </c>
      <c r="T20" s="18">
        <f>'Formato 6 a)'!F27</f>
        <v>143</v>
      </c>
      <c r="U20" s="18">
        <f>'Formato 6 a)'!G27</f>
        <v>12857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354300</v>
      </c>
      <c r="Q21" s="18">
        <f>'Formato 6 a)'!C28</f>
        <v>342370</v>
      </c>
      <c r="R21" s="18">
        <f>'Formato 6 a)'!D28</f>
        <v>696670</v>
      </c>
      <c r="S21" s="18">
        <f>'Formato 6 a)'!E28</f>
        <v>231768</v>
      </c>
      <c r="T21" s="18">
        <f>'Formato 6 a)'!F28</f>
        <v>231768</v>
      </c>
      <c r="U21" s="18">
        <f>'Formato 6 a)'!G28</f>
        <v>464902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14600</v>
      </c>
      <c r="Q22" s="18">
        <f>'Formato 6 a)'!C29</f>
        <v>14970</v>
      </c>
      <c r="R22" s="18">
        <f>'Formato 6 a)'!D29</f>
        <v>29570</v>
      </c>
      <c r="S22" s="18">
        <f>'Formato 6 a)'!E29</f>
        <v>8595</v>
      </c>
      <c r="T22" s="18">
        <f>'Formato 6 a)'!F29</f>
        <v>8595</v>
      </c>
      <c r="U22" s="18">
        <f>'Formato 6 a)'!G29</f>
        <v>20975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190600</v>
      </c>
      <c r="Q24" s="18">
        <f>'Formato 6 a)'!C31</f>
        <v>159400</v>
      </c>
      <c r="R24" s="18">
        <f>'Formato 6 a)'!D31</f>
        <v>350000</v>
      </c>
      <c r="S24" s="18">
        <f>'Formato 6 a)'!E31</f>
        <v>117165</v>
      </c>
      <c r="T24" s="18">
        <f>'Formato 6 a)'!F31</f>
        <v>117165</v>
      </c>
      <c r="U24" s="18">
        <f>'Formato 6 a)'!G31</f>
        <v>232835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49600</v>
      </c>
      <c r="Q25" s="18">
        <f>'Formato 6 a)'!C32</f>
        <v>80000</v>
      </c>
      <c r="R25" s="18">
        <f>'Formato 6 a)'!D32</f>
        <v>129600</v>
      </c>
      <c r="S25" s="18">
        <f>'Formato 6 a)'!E32</f>
        <v>50745</v>
      </c>
      <c r="T25" s="18">
        <f>'Formato 6 a)'!F32</f>
        <v>50745</v>
      </c>
      <c r="U25" s="18">
        <f>'Formato 6 a)'!G32</f>
        <v>78855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17000</v>
      </c>
      <c r="Q26" s="18">
        <f>'Formato 6 a)'!C33</f>
        <v>24500</v>
      </c>
      <c r="R26" s="18">
        <f>'Formato 6 a)'!D33</f>
        <v>41500</v>
      </c>
      <c r="S26" s="18">
        <f>'Formato 6 a)'!E33</f>
        <v>6443</v>
      </c>
      <c r="T26" s="18">
        <f>'Formato 6 a)'!F33</f>
        <v>6443</v>
      </c>
      <c r="U26" s="18">
        <f>'Formato 6 a)'!G33</f>
        <v>35057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</v>
      </c>
      <c r="Q28" s="18">
        <f>'Formato 6 a)'!C35</f>
        <v>4500</v>
      </c>
      <c r="R28" s="18">
        <f>'Formato 6 a)'!D35</f>
        <v>5500</v>
      </c>
      <c r="S28" s="18">
        <f>'Formato 6 a)'!E35</f>
        <v>813</v>
      </c>
      <c r="T28" s="18">
        <f>'Formato 6 a)'!F35</f>
        <v>813</v>
      </c>
      <c r="U28" s="18">
        <f>'Formato 6 a)'!G35</f>
        <v>4687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2500</v>
      </c>
      <c r="Q29" s="18">
        <f>'Formato 6 a)'!C36</f>
        <v>3000</v>
      </c>
      <c r="R29" s="18">
        <f>'Formato 6 a)'!D36</f>
        <v>5500</v>
      </c>
      <c r="S29" s="18">
        <f>'Formato 6 a)'!E36</f>
        <v>822</v>
      </c>
      <c r="T29" s="18">
        <f>'Formato 6 a)'!F36</f>
        <v>822</v>
      </c>
      <c r="U29" s="18">
        <f>'Formato 6 a)'!G36</f>
        <v>4678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79000</v>
      </c>
      <c r="Q30" s="18">
        <f>'Formato 6 a)'!C37</f>
        <v>56000</v>
      </c>
      <c r="R30" s="18">
        <f>'Formato 6 a)'!D37</f>
        <v>135000</v>
      </c>
      <c r="S30" s="18">
        <f>'Formato 6 a)'!E37</f>
        <v>47185</v>
      </c>
      <c r="T30" s="18">
        <f>'Formato 6 a)'!F37</f>
        <v>47185</v>
      </c>
      <c r="U30" s="18">
        <f>'Formato 6 a)'!G37</f>
        <v>87815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1339197</v>
      </c>
      <c r="Q150">
        <f>'Formato 6 a)'!C159</f>
        <v>611011</v>
      </c>
      <c r="R150">
        <f>'Formato 6 a)'!D159</f>
        <v>1950207</v>
      </c>
      <c r="S150">
        <f>'Formato 6 a)'!E159</f>
        <v>523658</v>
      </c>
      <c r="T150">
        <f>'Formato 6 a)'!F159</f>
        <v>523658</v>
      </c>
      <c r="U150">
        <f>'Formato 6 a)'!G159</f>
        <v>1426549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3" zoomScale="90" zoomScaleNormal="90" workbookViewId="0">
      <selection activeCell="C23" sqref="C2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1339197</v>
      </c>
      <c r="C9" s="59">
        <f>SUM(C10:GASTO_NE_FIN_02)</f>
        <v>611011</v>
      </c>
      <c r="D9" s="59">
        <f>SUM(D10:GASTO_NE_FIN_03)</f>
        <v>1950207</v>
      </c>
      <c r="E9" s="59">
        <f>SUM(E10:GASTO_NE_FIN_04)</f>
        <v>523658</v>
      </c>
      <c r="F9" s="59">
        <f>SUM(F10:GASTO_NE_FIN_05)</f>
        <v>523658</v>
      </c>
      <c r="G9" s="59">
        <f>SUM(G10:GASTO_NE_FIN_06)</f>
        <v>1426549</v>
      </c>
    </row>
    <row r="10" spans="1:7" s="24" customFormat="1" x14ac:dyDescent="0.25">
      <c r="A10" s="144" t="s">
        <v>3305</v>
      </c>
      <c r="B10" s="60">
        <v>1339197</v>
      </c>
      <c r="C10" s="60">
        <v>611011</v>
      </c>
      <c r="D10" s="60">
        <v>1950207</v>
      </c>
      <c r="E10" s="60">
        <v>523658</v>
      </c>
      <c r="F10" s="60">
        <v>523658</v>
      </c>
      <c r="G10" s="77">
        <v>1426549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1339197</v>
      </c>
      <c r="C29" s="61">
        <f>GASTO_NE_T2+GASTO_E_T2</f>
        <v>611011</v>
      </c>
      <c r="D29" s="61">
        <f>GASTO_NE_T3+GASTO_E_T3</f>
        <v>1950207</v>
      </c>
      <c r="E29" s="61">
        <f>GASTO_NE_T4+GASTO_E_T4</f>
        <v>523658</v>
      </c>
      <c r="F29" s="61">
        <f>GASTO_NE_T5+GASTO_E_T5</f>
        <v>523658</v>
      </c>
      <c r="G29" s="61">
        <f>GASTO_NE_T6+GASTO_E_T6</f>
        <v>1426549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1339197</v>
      </c>
      <c r="Q2" s="18">
        <f>GASTO_NE_T2</f>
        <v>611011</v>
      </c>
      <c r="R2" s="18">
        <f>GASTO_NE_T3</f>
        <v>1950207</v>
      </c>
      <c r="S2" s="18">
        <f>GASTO_NE_T4</f>
        <v>523658</v>
      </c>
      <c r="T2" s="18">
        <f>GASTO_NE_T5</f>
        <v>523658</v>
      </c>
      <c r="U2" s="18">
        <f>GASTO_NE_T6</f>
        <v>1426549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1339197</v>
      </c>
      <c r="Q4" s="18">
        <f>TOTAL_E_T2</f>
        <v>611011</v>
      </c>
      <c r="R4" s="18">
        <f>TOTAL_E_T3</f>
        <v>1950207</v>
      </c>
      <c r="S4" s="18">
        <f>TOTAL_E_T4</f>
        <v>523658</v>
      </c>
      <c r="T4" s="18">
        <f>TOTAL_E_T5</f>
        <v>523658</v>
      </c>
      <c r="U4" s="18">
        <f>TOTAL_E_T6</f>
        <v>1426549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C20" sqref="C20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1339197</v>
      </c>
      <c r="C9" s="70">
        <f t="shared" ref="C9:G9" si="0">SUM(C10,C19,C27,C37)</f>
        <v>611011</v>
      </c>
      <c r="D9" s="70">
        <f t="shared" si="0"/>
        <v>1950207</v>
      </c>
      <c r="E9" s="70">
        <f t="shared" si="0"/>
        <v>523658</v>
      </c>
      <c r="F9" s="70">
        <f t="shared" si="0"/>
        <v>523658</v>
      </c>
      <c r="G9" s="70">
        <f t="shared" si="0"/>
        <v>1426549</v>
      </c>
    </row>
    <row r="10" spans="1:7" ht="14.25" x14ac:dyDescent="0.45">
      <c r="A10" s="53" t="s">
        <v>364</v>
      </c>
      <c r="B10" s="71">
        <f>SUM(B11:B18)</f>
        <v>1339197</v>
      </c>
      <c r="C10" s="71">
        <f t="shared" ref="C10:F10" si="1">SUM(C11:C18)</f>
        <v>611011</v>
      </c>
      <c r="D10" s="71">
        <f t="shared" si="1"/>
        <v>1950207</v>
      </c>
      <c r="E10" s="71">
        <f t="shared" si="1"/>
        <v>523658</v>
      </c>
      <c r="F10" s="71">
        <f t="shared" si="1"/>
        <v>523658</v>
      </c>
      <c r="G10" s="71">
        <f>SUM(G11:G18)</f>
        <v>1426549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60">
        <v>1339197</v>
      </c>
      <c r="C18" s="60">
        <v>611011</v>
      </c>
      <c r="D18" s="60">
        <v>1950207</v>
      </c>
      <c r="E18" s="60">
        <v>523658</v>
      </c>
      <c r="F18" s="60">
        <v>523658</v>
      </c>
      <c r="G18" s="77">
        <v>1426549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1339197</v>
      </c>
      <c r="C77" s="73">
        <f t="shared" ref="C77:F77" si="18">C43+C9</f>
        <v>611011</v>
      </c>
      <c r="D77" s="73">
        <f t="shared" si="18"/>
        <v>1950207</v>
      </c>
      <c r="E77" s="73">
        <f t="shared" si="18"/>
        <v>523658</v>
      </c>
      <c r="F77" s="73">
        <f t="shared" si="18"/>
        <v>523658</v>
      </c>
      <c r="G77" s="73">
        <f>G43+G9</f>
        <v>1426549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1339197</v>
      </c>
      <c r="Q2" s="18">
        <f>'Formato 6 c)'!C9</f>
        <v>611011</v>
      </c>
      <c r="R2" s="18">
        <f>'Formato 6 c)'!D9</f>
        <v>1950207</v>
      </c>
      <c r="S2" s="18">
        <f>'Formato 6 c)'!E9</f>
        <v>523658</v>
      </c>
      <c r="T2" s="18">
        <f>'Formato 6 c)'!F9</f>
        <v>523658</v>
      </c>
      <c r="U2" s="18">
        <f>'Formato 6 c)'!G9</f>
        <v>1426549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1339197</v>
      </c>
      <c r="Q3" s="18">
        <f>'Formato 6 c)'!C10</f>
        <v>611011</v>
      </c>
      <c r="R3" s="18">
        <f>'Formato 6 c)'!D10</f>
        <v>1950207</v>
      </c>
      <c r="S3" s="18">
        <f>'Formato 6 c)'!E10</f>
        <v>523658</v>
      </c>
      <c r="T3" s="18">
        <f>'Formato 6 c)'!F10</f>
        <v>523658</v>
      </c>
      <c r="U3" s="18">
        <f>'Formato 6 c)'!G10</f>
        <v>1426549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1339197</v>
      </c>
      <c r="Q11" s="18">
        <f>'Formato 6 c)'!C18</f>
        <v>611011</v>
      </c>
      <c r="R11" s="18">
        <f>'Formato 6 c)'!D18</f>
        <v>1950207</v>
      </c>
      <c r="S11" s="18">
        <f>'Formato 6 c)'!E18</f>
        <v>523658</v>
      </c>
      <c r="T11" s="18">
        <f>'Formato 6 c)'!F18</f>
        <v>523658</v>
      </c>
      <c r="U11" s="18">
        <f>'Formato 6 c)'!G18</f>
        <v>1426549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1339197</v>
      </c>
      <c r="Q68" s="18">
        <f>'Formato 6 c)'!C77</f>
        <v>611011</v>
      </c>
      <c r="R68" s="18">
        <f>'Formato 6 c)'!D77</f>
        <v>1950207</v>
      </c>
      <c r="S68" s="18">
        <f>'Formato 6 c)'!E77</f>
        <v>523658</v>
      </c>
      <c r="T68" s="18">
        <f>'Formato 6 c)'!F77</f>
        <v>523658</v>
      </c>
      <c r="U68" s="18">
        <f>'Formato 6 c)'!G77</f>
        <v>1426549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22" sqref="B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1339197</v>
      </c>
      <c r="C9" s="66">
        <f t="shared" ref="C9:F9" si="0">SUM(C10,C11,C12,C15,C16,C19)</f>
        <v>611011</v>
      </c>
      <c r="D9" s="66">
        <f t="shared" si="0"/>
        <v>1950207</v>
      </c>
      <c r="E9" s="66">
        <f t="shared" si="0"/>
        <v>523658</v>
      </c>
      <c r="F9" s="66">
        <f t="shared" si="0"/>
        <v>523658</v>
      </c>
      <c r="G9" s="66">
        <f>SUM(G10,G11,G12,G15,G16,G19)</f>
        <v>1426549</v>
      </c>
    </row>
    <row r="10" spans="1:7" ht="14.25" x14ac:dyDescent="0.45">
      <c r="A10" s="53" t="s">
        <v>401</v>
      </c>
      <c r="B10" s="60">
        <v>1339197</v>
      </c>
      <c r="C10" s="60">
        <v>611011</v>
      </c>
      <c r="D10" s="60">
        <v>1950207</v>
      </c>
      <c r="E10" s="60">
        <v>523658</v>
      </c>
      <c r="F10" s="60">
        <v>523658</v>
      </c>
      <c r="G10" s="77">
        <v>1426549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1339197</v>
      </c>
      <c r="C33" s="66">
        <f t="shared" ref="C33:G33" si="9">C21+C9</f>
        <v>611011</v>
      </c>
      <c r="D33" s="66">
        <f t="shared" si="9"/>
        <v>1950207</v>
      </c>
      <c r="E33" s="66">
        <f t="shared" si="9"/>
        <v>523658</v>
      </c>
      <c r="F33" s="66">
        <f t="shared" si="9"/>
        <v>523658</v>
      </c>
      <c r="G33" s="66">
        <f t="shared" si="9"/>
        <v>1426549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1339197</v>
      </c>
      <c r="Q2" s="18">
        <f>'Formato 6 d)'!C9</f>
        <v>611011</v>
      </c>
      <c r="R2" s="18">
        <f>'Formato 6 d)'!D9</f>
        <v>1950207</v>
      </c>
      <c r="S2" s="18">
        <f>'Formato 6 d)'!E9</f>
        <v>523658</v>
      </c>
      <c r="T2" s="18">
        <f>'Formato 6 d)'!F9</f>
        <v>523658</v>
      </c>
      <c r="U2" s="18">
        <f>'Formato 6 d)'!G9</f>
        <v>1426549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1339197</v>
      </c>
      <c r="Q3" s="18">
        <f>'Formato 6 d)'!C10</f>
        <v>611011</v>
      </c>
      <c r="R3" s="18">
        <f>'Formato 6 d)'!D10</f>
        <v>1950207</v>
      </c>
      <c r="S3" s="18">
        <f>'Formato 6 d)'!E10</f>
        <v>523658</v>
      </c>
      <c r="T3" s="18">
        <f>'Formato 6 d)'!F10</f>
        <v>523658</v>
      </c>
      <c r="U3" s="18">
        <f>'Formato 6 d)'!G10</f>
        <v>1426549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1339197</v>
      </c>
      <c r="Q24" s="18">
        <f>'Formato 6 d)'!C33</f>
        <v>611011</v>
      </c>
      <c r="R24" s="18">
        <f>'Formato 6 d)'!D33</f>
        <v>1950207</v>
      </c>
      <c r="S24" s="18">
        <f>'Formato 6 d)'!E33</f>
        <v>523658</v>
      </c>
      <c r="T24" s="18">
        <f>'Formato 6 d)'!F33</f>
        <v>523658</v>
      </c>
      <c r="U24" s="18">
        <f>'Formato 6 d)'!G33</f>
        <v>1426549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37304825</v>
      </c>
      <c r="C9" s="60">
        <f>SUM(C10:C16)</f>
        <v>37015951</v>
      </c>
      <c r="D9" s="100" t="s">
        <v>54</v>
      </c>
      <c r="E9" s="60">
        <f>SUM(E10:E18)</f>
        <v>37919</v>
      </c>
      <c r="F9" s="60">
        <f>SUM(F10:F18)</f>
        <v>75523</v>
      </c>
    </row>
    <row r="10" spans="1:6" ht="14.25" x14ac:dyDescent="0.45">
      <c r="A10" s="96" t="s">
        <v>4</v>
      </c>
      <c r="B10" s="60">
        <v>4800</v>
      </c>
      <c r="C10" s="60">
        <v>3338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37300025</v>
      </c>
      <c r="C11" s="60">
        <v>37012613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37919</v>
      </c>
      <c r="F16" s="60">
        <v>75523</v>
      </c>
    </row>
    <row r="17" spans="1:6" ht="14.25" x14ac:dyDescent="0.45">
      <c r="A17" s="95" t="s">
        <v>11</v>
      </c>
      <c r="B17" s="60">
        <f>SUM(B18:B24)</f>
        <v>180451</v>
      </c>
      <c r="C17" s="60">
        <f>SUM(C18:C24)</f>
        <v>269703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>
        <v>178503</v>
      </c>
      <c r="C19" s="60">
        <v>267756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1948</v>
      </c>
      <c r="C20" s="60">
        <v>1947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37485276</v>
      </c>
      <c r="C47" s="61">
        <f>C9+C17+C25+C31+C38+C41</f>
        <v>37285654</v>
      </c>
      <c r="D47" s="99" t="s">
        <v>91</v>
      </c>
      <c r="E47" s="61">
        <f>E9+E19+E23+E26+E27+E31+E38+E42</f>
        <v>37919</v>
      </c>
      <c r="F47" s="61">
        <f>F9+F19+F23+F26+F27+F31+F38+F42</f>
        <v>75523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1735180</v>
      </c>
      <c r="C53" s="60">
        <v>1735180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-2810698</v>
      </c>
      <c r="C55" s="60">
        <v>-2784838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17353</v>
      </c>
      <c r="C56" s="60">
        <v>19347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37919</v>
      </c>
      <c r="F59" s="61">
        <f>F47+F57</f>
        <v>75523</v>
      </c>
    </row>
    <row r="60" spans="1:6" x14ac:dyDescent="0.25">
      <c r="A60" s="55" t="s">
        <v>50</v>
      </c>
      <c r="B60" s="61">
        <f>SUM(B50:B58)</f>
        <v>21310604</v>
      </c>
      <c r="C60" s="61">
        <f>SUM(C50:C58)</f>
        <v>21338458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58795880</v>
      </c>
      <c r="C62" s="61">
        <f>SUM(C47+C60)</f>
        <v>58624112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108270387</v>
      </c>
      <c r="F63" s="77">
        <f>SUM(F64:F66)</f>
        <v>108270387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182184420</v>
      </c>
      <c r="F66" s="77">
        <v>182184420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-49512426</v>
      </c>
      <c r="F68" s="77">
        <f>SUM(F69:F73)</f>
        <v>-49721798</v>
      </c>
    </row>
    <row r="69" spans="1:6" x14ac:dyDescent="0.25">
      <c r="A69" s="12"/>
      <c r="B69" s="54"/>
      <c r="C69" s="54"/>
      <c r="D69" s="103" t="s">
        <v>107</v>
      </c>
      <c r="E69" s="77">
        <v>209372</v>
      </c>
      <c r="F69" s="77">
        <v>-232942</v>
      </c>
    </row>
    <row r="70" spans="1:6" x14ac:dyDescent="0.25">
      <c r="A70" s="12"/>
      <c r="B70" s="54"/>
      <c r="C70" s="54"/>
      <c r="D70" s="103" t="s">
        <v>108</v>
      </c>
      <c r="E70" s="77">
        <v>-49721798</v>
      </c>
      <c r="F70" s="77">
        <v>-49488856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58757961</v>
      </c>
      <c r="F79" s="61">
        <f>F63+F68+F75</f>
        <v>58548589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58795880</v>
      </c>
      <c r="F81" s="61">
        <f>F59+F79</f>
        <v>58624112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37304825</v>
      </c>
      <c r="Q4" s="18">
        <f>'Formato 1'!C9</f>
        <v>37015951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4800</v>
      </c>
      <c r="Q5" s="18">
        <f>'Formato 1'!C10</f>
        <v>3338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37300025</v>
      </c>
      <c r="Q6" s="18">
        <f>'Formato 1'!C11</f>
        <v>37012613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180451</v>
      </c>
      <c r="Q12" s="18">
        <f>'Formato 1'!C17</f>
        <v>269703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178503</v>
      </c>
      <c r="Q14" s="18">
        <f>'Formato 1'!C19</f>
        <v>267756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1948</v>
      </c>
      <c r="Q15" s="18">
        <f>'Formato 1'!C20</f>
        <v>1947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37485276</v>
      </c>
      <c r="Q42" s="18">
        <f>'Formato 1'!C47</f>
        <v>37285654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1735180</v>
      </c>
      <c r="Q47">
        <f>'Formato 1'!C53</f>
        <v>1735180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-2810698</v>
      </c>
      <c r="Q49">
        <f>'Formato 1'!C55</f>
        <v>-2784838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17353</v>
      </c>
      <c r="Q50">
        <f>'Formato 1'!C56</f>
        <v>19347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21310604</v>
      </c>
      <c r="Q53">
        <f>'Formato 1'!C60</f>
        <v>21338458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58795880</v>
      </c>
      <c r="Q54">
        <f>'Formato 1'!C62</f>
        <v>58624112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37919</v>
      </c>
      <c r="Q57">
        <f>'Formato 1'!F9</f>
        <v>75523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37919</v>
      </c>
      <c r="Q64">
        <f>'Formato 1'!F16</f>
        <v>75523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37919</v>
      </c>
      <c r="Q95">
        <f>'Formato 1'!F47</f>
        <v>75523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37919</v>
      </c>
      <c r="Q104">
        <f>'Formato 1'!F59</f>
        <v>75523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108270387</v>
      </c>
      <c r="Q106">
        <f>'Formato 1'!F63</f>
        <v>108270387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182184420</v>
      </c>
      <c r="Q109">
        <f>'Formato 1'!F66</f>
        <v>182184420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-49512426</v>
      </c>
      <c r="Q110">
        <f>'Formato 1'!F68</f>
        <v>-49721798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209372</v>
      </c>
      <c r="Q111">
        <f>'Formato 1'!F69</f>
        <v>-232942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-49721798</v>
      </c>
      <c r="Q112">
        <f>'Formato 1'!F70</f>
        <v>-49488856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58757961</v>
      </c>
      <c r="Q119">
        <f>'Formato 1'!F79</f>
        <v>58548589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58795880</v>
      </c>
      <c r="Q120">
        <f>'Formato 1'!F81</f>
        <v>58624112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42" sqref="B4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75523</v>
      </c>
      <c r="C18" s="132"/>
      <c r="D18" s="132"/>
      <c r="E18" s="132"/>
      <c r="F18" s="61">
        <v>37919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75523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37919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75523</v>
      </c>
      <c r="Q12" s="18"/>
      <c r="R12" s="18"/>
      <c r="S12" s="18"/>
      <c r="T12" s="18">
        <f>'Formato 2'!F18</f>
        <v>37919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75523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37919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3" zoomScale="90" zoomScaleNormal="90" workbookViewId="0">
      <selection activeCell="E14" sqref="E1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-4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/>
      <c r="F9" s="60"/>
      <c r="G9" s="60"/>
      <c r="H9" s="60">
        <v>1</v>
      </c>
      <c r="I9" s="60">
        <v>1</v>
      </c>
      <c r="J9" s="60">
        <v>1</v>
      </c>
      <c r="K9" s="60">
        <f>E9-J9</f>
        <v>-1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/>
      <c r="F10" s="60"/>
      <c r="G10" s="60"/>
      <c r="H10" s="60">
        <v>1</v>
      </c>
      <c r="I10" s="60">
        <v>1</v>
      </c>
      <c r="J10" s="60">
        <v>1</v>
      </c>
      <c r="K10" s="60">
        <f t="shared" ref="K10:K12" si="0">E10-J10</f>
        <v>-1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/>
      <c r="F11" s="60"/>
      <c r="G11" s="60"/>
      <c r="H11" s="60">
        <v>1</v>
      </c>
      <c r="I11" s="60">
        <v>1</v>
      </c>
      <c r="J11" s="60">
        <v>1</v>
      </c>
      <c r="K11" s="60">
        <f t="shared" si="0"/>
        <v>-1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/>
      <c r="F12" s="60"/>
      <c r="G12" s="60"/>
      <c r="H12" s="60">
        <v>1</v>
      </c>
      <c r="I12" s="60">
        <v>1</v>
      </c>
      <c r="J12" s="60">
        <v>1</v>
      </c>
      <c r="K12" s="60">
        <f t="shared" si="0"/>
        <v>-1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-4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/>
      <c r="F15" s="60"/>
      <c r="G15" s="60"/>
      <c r="H15" s="60">
        <v>1</v>
      </c>
      <c r="I15" s="60">
        <v>1</v>
      </c>
      <c r="J15" s="60">
        <v>1</v>
      </c>
      <c r="K15" s="60">
        <f>E15-J15</f>
        <v>-1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/>
      <c r="F16" s="60"/>
      <c r="G16" s="60"/>
      <c r="H16" s="60">
        <v>1</v>
      </c>
      <c r="I16" s="60">
        <v>1</v>
      </c>
      <c r="J16" s="60">
        <v>1</v>
      </c>
      <c r="K16" s="60">
        <f t="shared" ref="K16:K18" si="1">E16-J16</f>
        <v>-1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/>
      <c r="F17" s="60"/>
      <c r="G17" s="60"/>
      <c r="H17" s="60">
        <v>1</v>
      </c>
      <c r="I17" s="60">
        <v>1</v>
      </c>
      <c r="J17" s="60">
        <v>1</v>
      </c>
      <c r="K17" s="60">
        <f t="shared" si="1"/>
        <v>-1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/>
      <c r="F18" s="60"/>
      <c r="G18" s="60"/>
      <c r="H18" s="60">
        <v>1</v>
      </c>
      <c r="I18" s="60">
        <v>1</v>
      </c>
      <c r="J18" s="60">
        <v>1</v>
      </c>
      <c r="K18" s="60">
        <f t="shared" si="1"/>
        <v>-1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-8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4</v>
      </c>
      <c r="W3">
        <f>APP_T8</f>
        <v>4</v>
      </c>
      <c r="X3">
        <f>APP_T9</f>
        <v>4</v>
      </c>
      <c r="Y3">
        <f>APP_T10</f>
        <v>-4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-4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-8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2017-02-04T00:56:20Z</cp:lastPrinted>
  <dcterms:created xsi:type="dcterms:W3CDTF">2017-01-19T17:59:06Z</dcterms:created>
  <dcterms:modified xsi:type="dcterms:W3CDTF">2019-04-11T15:06:10Z</dcterms:modified>
</cp:coreProperties>
</file>